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📋 Instrucciones" sheetId="1" state="visible" r:id="rId1"/>
    <sheet xmlns:r="http://schemas.openxmlformats.org/officeDocument/2006/relationships" name="Vehículos" sheetId="2" state="visible" r:id="rId2"/>
    <sheet xmlns:r="http://schemas.openxmlformats.org/officeDocument/2006/relationships" name="Mantenimientos" sheetId="3" state="visible" r:id="rId3"/>
    <sheet xmlns:r="http://schemas.openxmlformats.org/officeDocument/2006/relationships" name="Costes por Vehículo" sheetId="4" state="visible" r:id="rId4"/>
    <sheet xmlns:r="http://schemas.openxmlformats.org/officeDocument/2006/relationships" name="Calendario Próximo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1E3A8A"/>
      <sz val="14"/>
    </font>
    <font>
      <b val="1"/>
      <color rgb="001E3A8A"/>
      <sz val="12"/>
    </font>
    <font>
      <b val="1"/>
      <color rgb="00059669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4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3" fontId="0" fillId="0" borderId="1" applyAlignment="1" pivotButton="0" quotePrefix="0" xfId="0">
      <alignment horizontal="center" vertical="center"/>
    </xf>
    <xf numFmtId="3" fontId="0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Costes por Vehículo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'Costes por Vehículo'!C3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'Costes por Vehículo'!$A$4:$A$10</f>
            </numRef>
          </cat>
          <val>
            <numRef>
              <f>'Costes por Vehículo'!$C$4:$C$10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Vehículo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Coste Total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selection activeCell="A1" sqref="A1"/>
    </sheetView>
  </sheetViews>
  <sheetFormatPr baseColWidth="8" defaultRowHeight="15"/>
  <cols>
    <col width="80" customWidth="1" min="1" max="1"/>
    <col width="30" customWidth="1" min="2" max="2"/>
    <col width="20" customWidth="1" min="3" max="3"/>
    <col width="20" customWidth="1" min="4" max="4"/>
  </cols>
  <sheetData>
    <row r="1">
      <c r="A1" s="1" t="inlineStr">
        <is>
          <t>INSTRUCCIONES DE USO - PLANTILLA DE MANTENIMIENTO DE VEHÍCULOS</t>
        </is>
      </c>
    </row>
    <row r="3" ht="30" customHeight="1">
      <c r="A3" s="2" t="inlineStr"/>
      <c r="B3" s="2" t="inlineStr"/>
      <c r="C3" s="2" t="inlineStr"/>
      <c r="D3" s="2" t="inlineStr"/>
    </row>
    <row r="4">
      <c r="A4" s="3" t="inlineStr">
        <is>
          <t>🚗 BIENVENIDO</t>
        </is>
      </c>
    </row>
    <row r="5">
      <c r="A5" s="2" t="inlineStr">
        <is>
          <t>Esta plantilla te ayuda a gestionar el mantenimiento de tu flota de vehículos de forma profesional.</t>
        </is>
      </c>
      <c r="B5" s="2" t="inlineStr"/>
      <c r="C5" s="2" t="inlineStr"/>
      <c r="D5" s="2" t="inlineStr"/>
    </row>
    <row r="6">
      <c r="A6" s="2" t="inlineStr"/>
    </row>
    <row r="7">
      <c r="A7" s="3" t="inlineStr">
        <is>
          <t>📌 CÓMO USAR ESTA PLANTILLA:</t>
        </is>
      </c>
      <c r="B7" s="2" t="inlineStr"/>
      <c r="C7" s="2" t="inlineStr"/>
      <c r="D7" s="2" t="inlineStr"/>
    </row>
    <row r="8">
      <c r="A8" s="2" t="inlineStr"/>
    </row>
    <row r="9">
      <c r="A9" s="4" t="inlineStr">
        <is>
          <t>1️⃣ HOJA 'Vehículos':</t>
        </is>
      </c>
      <c r="B9" s="2" t="inlineStr">
        <is>
          <t>Registra aquí todos tus vehículos</t>
        </is>
      </c>
      <c r="C9" s="2" t="inlineStr"/>
      <c r="D9" s="2" t="inlineStr"/>
    </row>
    <row r="10">
      <c r="A10" s="2" t="inlineStr">
        <is>
          <t xml:space="preserve">   • Rellena las celdas amarillas con los datos de cada vehículo</t>
        </is>
      </c>
      <c r="B10" s="2" t="inlineStr"/>
      <c r="C10" s="2" t="inlineStr"/>
      <c r="D10" s="2" t="inlineStr"/>
    </row>
    <row r="11">
      <c r="A11" s="2" t="inlineStr">
        <is>
          <t xml:space="preserve">   • Los kilómetros actuales se actualizan manualmente</t>
        </is>
      </c>
      <c r="B11" s="2" t="inlineStr"/>
      <c r="C11" s="2" t="inlineStr"/>
      <c r="D11" s="2" t="inlineStr"/>
    </row>
    <row r="12">
      <c r="A12" s="2" t="inlineStr">
        <is>
          <t xml:space="preserve">   • El campo 'Estado' se calcula automáticamente según proximidad al mantenimiento</t>
        </is>
      </c>
      <c r="B12" s="2" t="inlineStr"/>
      <c r="C12" s="2" t="inlineStr"/>
      <c r="D12" s="2" t="inlineStr"/>
    </row>
    <row r="13">
      <c r="A13" s="2" t="inlineStr"/>
    </row>
    <row r="14">
      <c r="A14" s="4" t="inlineStr">
        <is>
          <t>2️⃣ HOJA 'Mantenimientos':</t>
        </is>
      </c>
      <c r="B14" s="2" t="inlineStr">
        <is>
          <t>Registra cada intervención realizada</t>
        </is>
      </c>
      <c r="C14" s="2" t="inlineStr"/>
      <c r="D14" s="2" t="inlineStr"/>
    </row>
    <row r="15">
      <c r="A15" s="2" t="inlineStr">
        <is>
          <t xml:space="preserve">   • Cada vez que hagas un mantenimiento, añade una nueva fila</t>
        </is>
      </c>
      <c r="B15" s="2" t="inlineStr"/>
      <c r="C15" s="2" t="inlineStr"/>
      <c r="D15" s="2" t="inlineStr"/>
    </row>
    <row r="16">
      <c r="A16" s="2" t="inlineStr">
        <is>
          <t xml:space="preserve">   • El campo 'Tipo Mantenimiento' tiene opciones predefinidas</t>
        </is>
      </c>
      <c r="B16" s="2" t="inlineStr"/>
      <c r="C16" s="2" t="inlineStr"/>
      <c r="D16" s="2" t="inlineStr"/>
    </row>
    <row r="17">
      <c r="A17" s="2" t="inlineStr">
        <is>
          <t xml:space="preserve">   • El coste total se calcula automáticamente al final</t>
        </is>
      </c>
      <c r="B17" s="2" t="inlineStr"/>
      <c r="C17" s="2" t="inlineStr"/>
      <c r="D17" s="2" t="inlineStr"/>
    </row>
    <row r="18">
      <c r="A18" s="2" t="inlineStr"/>
    </row>
    <row r="19">
      <c r="A19" s="4" t="inlineStr">
        <is>
          <t>3️⃣ HOJA 'Costes por Vehículo':</t>
        </is>
      </c>
      <c r="B19" s="2" t="inlineStr">
        <is>
          <t>Analiza cuánto gastas en cada vehículo</t>
        </is>
      </c>
      <c r="C19" s="2" t="inlineStr"/>
      <c r="D19" s="2" t="inlineStr"/>
    </row>
    <row r="20">
      <c r="A20" s="2" t="inlineStr">
        <is>
          <t xml:space="preserve">   • Se calcula automáticamente desde los datos de Mantenimientos</t>
        </is>
      </c>
      <c r="B20" s="2" t="inlineStr"/>
      <c r="C20" s="2" t="inlineStr"/>
      <c r="D20" s="2" t="inlineStr"/>
    </row>
    <row r="21">
      <c r="A21" s="2" t="inlineStr">
        <is>
          <t xml:space="preserve">   • Incluye gráfico visual de costes</t>
        </is>
      </c>
      <c r="B21" s="2" t="inlineStr"/>
      <c r="C21" s="2" t="inlineStr"/>
      <c r="D21" s="2" t="inlineStr"/>
    </row>
    <row r="22">
      <c r="A22" s="2" t="inlineStr"/>
      <c r="B22" s="2" t="inlineStr"/>
      <c r="C22" s="2" t="inlineStr"/>
      <c r="D22" s="2" t="inlineStr"/>
    </row>
    <row r="23">
      <c r="A23" s="4" t="inlineStr">
        <is>
          <t>4️⃣ HOJA 'Calendario Próximos':</t>
        </is>
      </c>
    </row>
    <row r="24">
      <c r="A24" s="2" t="inlineStr">
        <is>
          <t xml:space="preserve">   • Actualiza los km próximos en la celda amarilla cuando sea necesario</t>
        </is>
      </c>
      <c r="B24" s="2" t="inlineStr"/>
      <c r="C24" s="2" t="inlineStr"/>
      <c r="D24" s="2" t="inlineStr"/>
    </row>
    <row r="25">
      <c r="A25" s="2" t="inlineStr">
        <is>
          <t xml:space="preserve">   • Los colores indican urgencia: 🔴 Ahora | 🟠 Urgente | 🟡 Pronto | 🟢 OK</t>
        </is>
      </c>
      <c r="B25" s="2" t="inlineStr"/>
      <c r="C25" s="2" t="inlineStr"/>
      <c r="D25" s="2" t="inlineStr"/>
    </row>
    <row r="26">
      <c r="A26" s="2" t="inlineStr"/>
    </row>
    <row r="27">
      <c r="A27" s="3" t="inlineStr">
        <is>
          <t>💡 CONSEJOS:</t>
        </is>
      </c>
      <c r="B27" s="2" t="inlineStr"/>
      <c r="C27" s="2" t="inlineStr"/>
      <c r="D27" s="2" t="inlineStr"/>
    </row>
    <row r="28">
      <c r="A28" s="2" t="inlineStr">
        <is>
          <t xml:space="preserve">   ✓ Actualiza los kilómetros de tus vehículos regularmente (mínimo mensual)</t>
        </is>
      </c>
      <c r="B28" s="2" t="inlineStr"/>
      <c r="C28" s="2" t="inlineStr"/>
      <c r="D28" s="2" t="inlineStr"/>
    </row>
    <row r="29">
      <c r="A29" s="2" t="inlineStr">
        <is>
          <t xml:space="preserve">   ✓ Registra TODOS los gastos, incluso pequeños, para tener control real</t>
        </is>
      </c>
      <c r="B29" s="2" t="inlineStr"/>
      <c r="C29" s="2" t="inlineStr"/>
      <c r="D29" s="2" t="inlineStr"/>
    </row>
    <row r="30">
      <c r="A30" s="2" t="inlineStr">
        <is>
          <t xml:space="preserve">   ✓ Revisa semanalmente el 'Calendario Próximos' para no olvidar mantenimientos</t>
        </is>
      </c>
      <c r="B30" s="2" t="inlineStr"/>
      <c r="C30" s="2" t="inlineStr"/>
      <c r="D30" s="2" t="inlineStr"/>
    </row>
    <row r="31">
      <c r="A31" s="2" t="inlineStr">
        <is>
          <t xml:space="preserve">   ✓ Guarda copias de seguridad periódicas</t>
        </is>
      </c>
      <c r="B31" s="2" t="inlineStr"/>
      <c r="C31" s="2" t="inlineStr"/>
      <c r="D31" s="2" t="inlineStr"/>
    </row>
    <row r="32">
      <c r="A32" s="2" t="inlineStr">
        <is>
          <t xml:space="preserve">   ✓ Las celdas amarillas son para RELLENAR, las blancas se calculan solas</t>
        </is>
      </c>
      <c r="B32" s="2" t="inlineStr"/>
      <c r="C32" s="2" t="inlineStr"/>
      <c r="D32" s="2" t="inlineStr"/>
    </row>
    <row r="33">
      <c r="A33" s="2" t="inlineStr"/>
    </row>
    <row r="34">
      <c r="A34" s="3" t="inlineStr">
        <is>
          <t>📊 LEYENDA DE COLORES:</t>
        </is>
      </c>
      <c r="B34" s="2" t="inlineStr"/>
      <c r="C34" s="2" t="inlineStr"/>
      <c r="D34" s="2" t="inlineStr"/>
    </row>
    <row r="35">
      <c r="A35" s="2" t="inlineStr">
        <is>
          <t xml:space="preserve">   🟦 Azul oscuro: Encabezados</t>
        </is>
      </c>
      <c r="B35" s="2" t="inlineStr"/>
      <c r="C35" s="2" t="inlineStr"/>
      <c r="D35" s="2" t="inlineStr"/>
    </row>
    <row r="36">
      <c r="A36" s="2" t="inlineStr">
        <is>
          <t xml:space="preserve">   🟨 Amarillo: Celdas para rellenar manualmente</t>
        </is>
      </c>
      <c r="B36" s="2" t="inlineStr"/>
      <c r="C36" s="2" t="inlineStr"/>
      <c r="D36" s="2" t="inlineStr"/>
    </row>
    <row r="37">
      <c r="A37" s="2" t="inlineStr">
        <is>
          <t xml:space="preserve">   ⬜ Blanco: Celdas con fórmulas (no modificar)</t>
        </is>
      </c>
      <c r="B37" s="2" t="inlineStr"/>
      <c r="C37" s="2" t="inlineStr"/>
      <c r="D37" s="2" t="inlineStr"/>
    </row>
    <row r="38">
      <c r="A38" s="2" t="inlineStr">
        <is>
          <t xml:space="preserve">   🟦 Azul claro: Totales y resúmenes</t>
        </is>
      </c>
      <c r="B38" s="2" t="inlineStr"/>
      <c r="C38" s="2" t="inlineStr"/>
      <c r="D38" s="2" t="inlineStr"/>
    </row>
    <row r="39">
      <c r="A39" s="2" t="inlineStr"/>
      <c r="B39" s="2" t="inlineStr"/>
      <c r="C39" s="2" t="inlineStr"/>
      <c r="D39" s="2" t="inlineStr"/>
    </row>
    <row r="40">
      <c r="A40" s="2" t="inlineStr">
        <is>
          <t>✅ ¡Listo! Ahora solo tienes que empezar a registrar tus vehículos y mantenimientos.</t>
        </is>
      </c>
    </row>
    <row r="41">
      <c r="A41" s="2" t="inlineStr"/>
      <c r="B41" s="2" t="inlineStr"/>
      <c r="C41" s="2" t="inlineStr"/>
      <c r="D41" s="2" t="inlineStr"/>
    </row>
    <row r="42">
      <c r="A42" s="2" t="inlineStr">
        <is>
          <t>Creado con ❤️ para ayudarte a gestionar tu flota de forma profesional y sencilla.</t>
        </is>
      </c>
    </row>
  </sheetData>
  <mergeCells count="11">
    <mergeCell ref="A1:D1"/>
    <mergeCell ref="A4:D4"/>
    <mergeCell ref="A6:D6"/>
    <mergeCell ref="A8:D8"/>
    <mergeCell ref="A13:D13"/>
    <mergeCell ref="A18:D18"/>
    <mergeCell ref="A23:D23"/>
    <mergeCell ref="A26:D26"/>
    <mergeCell ref="A33:D33"/>
    <mergeCell ref="A40:D40"/>
    <mergeCell ref="A42:D4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8" customWidth="1" min="4" max="4"/>
    <col width="15" customWidth="1" min="5" max="5"/>
    <col width="12" customWidth="1" min="6" max="6"/>
    <col width="22" customWidth="1" min="7" max="7"/>
    <col width="15" customWidth="1" min="8" max="8"/>
  </cols>
  <sheetData>
    <row r="1">
      <c r="A1" s="5" t="inlineStr">
        <is>
          <t>REGISTRO DE VEHÍCULOS</t>
        </is>
      </c>
    </row>
    <row r="3">
      <c r="A3" s="6" t="inlineStr">
        <is>
          <t>Matrícula</t>
        </is>
      </c>
      <c r="B3" s="6" t="inlineStr">
        <is>
          <t>Marca</t>
        </is>
      </c>
      <c r="C3" s="6" t="inlineStr">
        <is>
          <t>Modelo</t>
        </is>
      </c>
      <c r="D3" s="6" t="inlineStr">
        <is>
          <t>Año</t>
        </is>
      </c>
      <c r="E3" s="6" t="inlineStr">
        <is>
          <t>Tipo Combustible</t>
        </is>
      </c>
      <c r="F3" s="6" t="inlineStr">
        <is>
          <t>Kilómetros</t>
        </is>
      </c>
      <c r="G3" s="6" t="inlineStr">
        <is>
          <t>Próximo Mantenimiento (km)</t>
        </is>
      </c>
      <c r="H3" s="6" t="inlineStr">
        <is>
          <t>Estado</t>
        </is>
      </c>
    </row>
    <row r="4">
      <c r="A4" s="7" t="inlineStr">
        <is>
          <t>1234 ABC</t>
        </is>
      </c>
      <c r="B4" s="7" t="inlineStr">
        <is>
          <t>Seat</t>
        </is>
      </c>
      <c r="C4" s="7" t="inlineStr">
        <is>
          <t>Ibiza</t>
        </is>
      </c>
      <c r="D4" s="7" t="n">
        <v>2019</v>
      </c>
      <c r="E4" s="7" t="inlineStr">
        <is>
          <t>Gasolina</t>
        </is>
      </c>
      <c r="F4" s="8" t="n">
        <v>45000</v>
      </c>
      <c r="G4" s="8" t="n">
        <v>50000</v>
      </c>
      <c r="H4" s="8">
        <f>SI(F4&gt;=G4,"⚠️ URGENTE",SI(F4&gt;=G4-5000,"⚡ Próximo","✓ OK"))</f>
        <v/>
      </c>
    </row>
    <row r="5">
      <c r="A5" s="7" t="inlineStr">
        <is>
          <t>5678 DEF</t>
        </is>
      </c>
      <c r="B5" s="7" t="inlineStr">
        <is>
          <t>Renault</t>
        </is>
      </c>
      <c r="C5" s="7" t="inlineStr">
        <is>
          <t>Clio</t>
        </is>
      </c>
      <c r="D5" s="7" t="n">
        <v>2020</v>
      </c>
      <c r="E5" s="7" t="inlineStr">
        <is>
          <t>Diésel</t>
        </is>
      </c>
      <c r="F5" s="8" t="n">
        <v>38000</v>
      </c>
      <c r="G5" s="8" t="n">
        <v>40000</v>
      </c>
      <c r="H5" s="8">
        <f>SI(F5&gt;=G5,"⚠️ URGENTE",SI(F5&gt;=G5-5000,"⚡ Próximo","✓ OK"))</f>
        <v/>
      </c>
    </row>
    <row r="6">
      <c r="A6" s="7" t="inlineStr">
        <is>
          <t>9012 GHI</t>
        </is>
      </c>
      <c r="B6" s="7" t="inlineStr">
        <is>
          <t>Volkswagen</t>
        </is>
      </c>
      <c r="C6" s="7" t="inlineStr">
        <is>
          <t>Golf</t>
        </is>
      </c>
      <c r="D6" s="7" t="n">
        <v>2018</v>
      </c>
      <c r="E6" s="7" t="inlineStr">
        <is>
          <t>Gasolina</t>
        </is>
      </c>
      <c r="F6" s="8" t="n">
        <v>62000</v>
      </c>
      <c r="G6" s="8" t="n">
        <v>70000</v>
      </c>
      <c r="H6" s="8">
        <f>SI(F6&gt;=G6,"⚠️ URGENTE",SI(F6&gt;=G6-5000,"⚡ Próximo","✓ OK"))</f>
        <v/>
      </c>
    </row>
    <row r="7">
      <c r="A7" s="7" t="inlineStr">
        <is>
          <t>3456 JKL</t>
        </is>
      </c>
      <c r="B7" s="7" t="inlineStr">
        <is>
          <t>Peugeot</t>
        </is>
      </c>
      <c r="C7" s="7" t="inlineStr">
        <is>
          <t>308</t>
        </is>
      </c>
      <c r="D7" s="7" t="n">
        <v>2021</v>
      </c>
      <c r="E7" s="7" t="inlineStr">
        <is>
          <t>Híbrido</t>
        </is>
      </c>
      <c r="F7" s="8" t="n">
        <v>25000</v>
      </c>
      <c r="G7" s="8" t="n">
        <v>30000</v>
      </c>
      <c r="H7" s="8">
        <f>SI(F7&gt;=G7,"⚠️ URGENTE",SI(F7&gt;=G7-5000,"⚡ Próximo","✓ OK"))</f>
        <v/>
      </c>
    </row>
    <row r="8">
      <c r="A8" s="7" t="inlineStr">
        <is>
          <t>7890 MNO</t>
        </is>
      </c>
      <c r="B8" s="7" t="inlineStr">
        <is>
          <t>Toyota</t>
        </is>
      </c>
      <c r="C8" s="7" t="inlineStr">
        <is>
          <t>Corolla</t>
        </is>
      </c>
      <c r="D8" s="7" t="n">
        <v>2022</v>
      </c>
      <c r="E8" s="7" t="inlineStr">
        <is>
          <t>Híbrido</t>
        </is>
      </c>
      <c r="F8" s="8" t="n">
        <v>15000</v>
      </c>
      <c r="G8" s="8" t="n">
        <v>20000</v>
      </c>
      <c r="H8" s="8">
        <f>SI(F8&gt;=G8,"⚠️ URGENTE",SI(F8&gt;=G8-5000,"⚡ Próximo","✓ OK"))</f>
        <v/>
      </c>
    </row>
    <row r="9">
      <c r="A9" s="7" t="inlineStr">
        <is>
          <t>2345 PQR</t>
        </is>
      </c>
      <c r="B9" s="7" t="inlineStr">
        <is>
          <t>Ford</t>
        </is>
      </c>
      <c r="C9" s="7" t="inlineStr">
        <is>
          <t>Focus</t>
        </is>
      </c>
      <c r="D9" s="7" t="n">
        <v>2017</v>
      </c>
      <c r="E9" s="7" t="inlineStr">
        <is>
          <t>Diésel</t>
        </is>
      </c>
      <c r="F9" s="8" t="n">
        <v>88000</v>
      </c>
      <c r="G9" s="8" t="n">
        <v>90000</v>
      </c>
      <c r="H9" s="8">
        <f>SI(F9&gt;=G9,"⚠️ URGENTE",SI(F9&gt;=G9-5000,"⚡ Próximo","✓ OK"))</f>
        <v/>
      </c>
    </row>
    <row r="10">
      <c r="A10" s="7" t="inlineStr">
        <is>
          <t>6789 STU</t>
        </is>
      </c>
      <c r="B10" s="7" t="inlineStr">
        <is>
          <t>Opel</t>
        </is>
      </c>
      <c r="C10" s="7" t="inlineStr">
        <is>
          <t>Astra</t>
        </is>
      </c>
      <c r="D10" s="7" t="n">
        <v>2019</v>
      </c>
      <c r="E10" s="7" t="inlineStr">
        <is>
          <t>Gasolina</t>
        </is>
      </c>
      <c r="F10" s="8" t="n">
        <v>52000</v>
      </c>
      <c r="G10" s="8" t="n">
        <v>60000</v>
      </c>
      <c r="H10" s="8">
        <f>SI(F10&gt;=G10,"⚠️ URGENTE",SI(F10&gt;=G10-5000,"⚡ Próximo","✓ OK"))</f>
        <v/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6" customWidth="1" min="4" max="4"/>
    <col width="25" customWidth="1" min="5" max="5"/>
    <col width="20" customWidth="1" min="6" max="6"/>
    <col width="12" customWidth="1" min="7" max="7"/>
    <col width="16" customWidth="1" min="8" max="8"/>
    <col width="20" customWidth="1" min="9" max="9"/>
  </cols>
  <sheetData>
    <row r="1">
      <c r="A1" s="5" t="inlineStr">
        <is>
          <t>HISTORIAL DE MANTENIMIENTOS</t>
        </is>
      </c>
    </row>
    <row r="3">
      <c r="A3" s="6" t="inlineStr">
        <is>
          <t>Fecha</t>
        </is>
      </c>
      <c r="B3" s="6" t="inlineStr">
        <is>
          <t>Matrícula</t>
        </is>
      </c>
      <c r="C3" s="6" t="inlineStr">
        <is>
          <t>Kilómetros</t>
        </is>
      </c>
      <c r="D3" s="6" t="inlineStr">
        <is>
          <t>Tipo Mantenimiento</t>
        </is>
      </c>
      <c r="E3" s="6" t="inlineStr">
        <is>
          <t>Descripción</t>
        </is>
      </c>
      <c r="F3" s="6" t="inlineStr">
        <is>
          <t>Taller</t>
        </is>
      </c>
      <c r="G3" s="6" t="inlineStr">
        <is>
          <t>Coste (€)</t>
        </is>
      </c>
      <c r="H3" s="6" t="inlineStr">
        <is>
          <t>Próxima Revisión</t>
        </is>
      </c>
      <c r="I3" s="6" t="inlineStr">
        <is>
          <t>Observaciones</t>
        </is>
      </c>
    </row>
    <row r="4">
      <c r="A4" s="7" t="inlineStr">
        <is>
          <t>02/10/2025</t>
        </is>
      </c>
      <c r="B4" s="9" t="inlineStr">
        <is>
          <t>1234 ABC</t>
        </is>
      </c>
      <c r="C4" s="9" t="n">
        <v>42000</v>
      </c>
      <c r="D4" s="9" t="inlineStr">
        <is>
          <t>Revisión</t>
        </is>
      </c>
      <c r="E4" s="9" t="inlineStr">
        <is>
          <t>Cambio aceite y filtros</t>
        </is>
      </c>
      <c r="F4" s="9" t="inlineStr">
        <is>
          <t>Taller Central</t>
        </is>
      </c>
      <c r="G4" s="10" t="n">
        <v>85.5</v>
      </c>
      <c r="H4" s="11" t="inlineStr">
        <is>
          <t>45000 km</t>
        </is>
      </c>
      <c r="I4" s="9" t="inlineStr"/>
    </row>
    <row r="5">
      <c r="A5" s="7" t="inlineStr">
        <is>
          <t>01/11/2025</t>
        </is>
      </c>
      <c r="B5" s="9" t="inlineStr">
        <is>
          <t>5678 DEF</t>
        </is>
      </c>
      <c r="C5" s="9" t="n">
        <v>35000</v>
      </c>
      <c r="D5" s="9" t="inlineStr">
        <is>
          <t>Revisión</t>
        </is>
      </c>
      <c r="E5" s="9" t="inlineStr">
        <is>
          <t>Cambio aceite y filtros</t>
        </is>
      </c>
      <c r="F5" s="9" t="inlineStr">
        <is>
          <t>AutoServicios García</t>
        </is>
      </c>
      <c r="G5" s="10" t="n">
        <v>95</v>
      </c>
      <c r="H5" s="11" t="inlineStr">
        <is>
          <t>40000 km</t>
        </is>
      </c>
      <c r="I5" s="9" t="inlineStr"/>
    </row>
    <row r="6">
      <c r="A6" s="7" t="inlineStr">
        <is>
          <t>16/11/2025</t>
        </is>
      </c>
      <c r="B6" s="9" t="inlineStr">
        <is>
          <t>9012 GHI</t>
        </is>
      </c>
      <c r="C6" s="9" t="n">
        <v>58000</v>
      </c>
      <c r="D6" s="9" t="inlineStr">
        <is>
          <t>Neumáticos</t>
        </is>
      </c>
      <c r="E6" s="9" t="inlineStr">
        <is>
          <t>Cambio 4 neumáticos</t>
        </is>
      </c>
      <c r="F6" s="9" t="inlineStr">
        <is>
          <t>Neumáticos López</t>
        </is>
      </c>
      <c r="G6" s="10" t="n">
        <v>320</v>
      </c>
      <c r="H6" s="11" t="inlineStr">
        <is>
          <t>62000 km</t>
        </is>
      </c>
      <c r="I6" s="9" t="inlineStr">
        <is>
          <t>Michelin</t>
        </is>
      </c>
    </row>
    <row r="7">
      <c r="A7" s="7" t="inlineStr">
        <is>
          <t>01/12/2025</t>
        </is>
      </c>
      <c r="B7" s="9" t="inlineStr">
        <is>
          <t>1234 ABC</t>
        </is>
      </c>
      <c r="C7" s="9" t="n">
        <v>43500</v>
      </c>
      <c r="D7" s="9" t="inlineStr">
        <is>
          <t>Reparación</t>
        </is>
      </c>
      <c r="E7" s="9" t="inlineStr">
        <is>
          <t>Cambio pastillas freno</t>
        </is>
      </c>
      <c r="F7" s="9" t="inlineStr">
        <is>
          <t>Taller Central</t>
        </is>
      </c>
      <c r="G7" s="10" t="n">
        <v>145</v>
      </c>
      <c r="H7" s="11" t="inlineStr">
        <is>
          <t>45000 km</t>
        </is>
      </c>
      <c r="I7" s="9" t="inlineStr">
        <is>
          <t>Delanteras</t>
        </is>
      </c>
    </row>
    <row r="8">
      <c r="A8" s="7" t="inlineStr">
        <is>
          <t>16/12/2025</t>
        </is>
      </c>
      <c r="B8" s="9" t="inlineStr">
        <is>
          <t>3456 JKL</t>
        </is>
      </c>
      <c r="C8" s="9" t="n">
        <v>23000</v>
      </c>
      <c r="D8" s="9" t="inlineStr">
        <is>
          <t>Revisión</t>
        </is>
      </c>
      <c r="E8" s="9" t="inlineStr">
        <is>
          <t>Revisión 20.000 km</t>
        </is>
      </c>
      <c r="F8" s="9" t="inlineStr">
        <is>
          <t>Peugeot Oficial</t>
        </is>
      </c>
      <c r="G8" s="10" t="n">
        <v>195</v>
      </c>
      <c r="H8" s="11" t="inlineStr">
        <is>
          <t>30000 km</t>
        </is>
      </c>
      <c r="I8" s="9" t="inlineStr">
        <is>
          <t>Garantía</t>
        </is>
      </c>
    </row>
    <row r="9">
      <c r="A9" s="7" t="inlineStr">
        <is>
          <t>31/12/2025</t>
        </is>
      </c>
      <c r="B9" s="9" t="inlineStr">
        <is>
          <t>7890 MNO</t>
        </is>
      </c>
      <c r="C9" s="9" t="n">
        <v>12000</v>
      </c>
      <c r="D9" s="9" t="inlineStr">
        <is>
          <t>Revisión</t>
        </is>
      </c>
      <c r="E9" s="9" t="inlineStr">
        <is>
          <t>Primera revisión</t>
        </is>
      </c>
      <c r="F9" s="9" t="inlineStr">
        <is>
          <t>Toyota Oficial</t>
        </is>
      </c>
      <c r="G9" s="10" t="n">
        <v>150</v>
      </c>
      <c r="H9" s="11" t="inlineStr">
        <is>
          <t>20000 km</t>
        </is>
      </c>
      <c r="I9" s="9" t="inlineStr">
        <is>
          <t>Gratuita garantía</t>
        </is>
      </c>
    </row>
    <row r="10">
      <c r="A10" s="7" t="inlineStr">
        <is>
          <t>10/01/2026</t>
        </is>
      </c>
      <c r="B10" s="9" t="inlineStr">
        <is>
          <t>2345 PQR</t>
        </is>
      </c>
      <c r="C10" s="9" t="n">
        <v>85000</v>
      </c>
      <c r="D10" s="9" t="inlineStr">
        <is>
          <t>Revisión</t>
        </is>
      </c>
      <c r="E10" s="9" t="inlineStr">
        <is>
          <t>Cambio aceite y correa</t>
        </is>
      </c>
      <c r="F10" s="9" t="inlineStr">
        <is>
          <t>Taller Rápido</t>
        </is>
      </c>
      <c r="G10" s="10" t="n">
        <v>280</v>
      </c>
      <c r="H10" s="11" t="inlineStr">
        <is>
          <t>90000 km</t>
        </is>
      </c>
      <c r="I10" s="9" t="inlineStr">
        <is>
          <t>Correa distribución</t>
        </is>
      </c>
    </row>
    <row r="11">
      <c r="A11" s="7" t="inlineStr">
        <is>
          <t>15/01/2026</t>
        </is>
      </c>
      <c r="B11" s="9" t="inlineStr">
        <is>
          <t>6789 STU</t>
        </is>
      </c>
      <c r="C11" s="9" t="n">
        <v>50000</v>
      </c>
      <c r="D11" s="9" t="inlineStr">
        <is>
          <t>Revisión</t>
        </is>
      </c>
      <c r="E11" s="9" t="inlineStr">
        <is>
          <t>Revisión 50.000 km</t>
        </is>
      </c>
      <c r="F11" s="9" t="inlineStr">
        <is>
          <t>Opel Servicio</t>
        </is>
      </c>
      <c r="G11" s="10" t="n">
        <v>175</v>
      </c>
      <c r="H11" s="11" t="inlineStr">
        <is>
          <t>60000 km</t>
        </is>
      </c>
      <c r="I11" s="9" t="inlineStr"/>
    </row>
    <row r="12">
      <c r="A12" s="7" t="inlineStr">
        <is>
          <t>22/01/2026</t>
        </is>
      </c>
      <c r="B12" s="9" t="inlineStr">
        <is>
          <t>5678 DEF</t>
        </is>
      </c>
      <c r="C12" s="9" t="n">
        <v>37500</v>
      </c>
      <c r="D12" s="9" t="inlineStr">
        <is>
          <t>Reparación</t>
        </is>
      </c>
      <c r="E12" s="9" t="inlineStr">
        <is>
          <t>Cambio batería</t>
        </is>
      </c>
      <c r="F12" s="9" t="inlineStr">
        <is>
          <t>AutoServicios García</t>
        </is>
      </c>
      <c r="G12" s="10" t="n">
        <v>110</v>
      </c>
      <c r="H12" s="11" t="inlineStr">
        <is>
          <t>40000 km</t>
        </is>
      </c>
      <c r="I12" s="9" t="inlineStr">
        <is>
          <t>Batería Varta</t>
        </is>
      </c>
    </row>
    <row r="13">
      <c r="A13" s="7" t="inlineStr">
        <is>
          <t>27/01/2026</t>
        </is>
      </c>
      <c r="B13" s="9" t="inlineStr">
        <is>
          <t>9012 GHI</t>
        </is>
      </c>
      <c r="C13" s="9" t="n">
        <v>61000</v>
      </c>
      <c r="D13" s="9" t="inlineStr">
        <is>
          <t>ITV</t>
        </is>
      </c>
      <c r="E13" s="9" t="inlineStr">
        <is>
          <t>Inspección técnica</t>
        </is>
      </c>
      <c r="F13" s="9" t="inlineStr">
        <is>
          <t>ITV Madrid Norte</t>
        </is>
      </c>
      <c r="G13" s="10" t="n">
        <v>45</v>
      </c>
      <c r="H13" s="11" t="inlineStr">
        <is>
          <t>70000 km</t>
        </is>
      </c>
      <c r="I13" s="9" t="inlineStr">
        <is>
          <t>Aprobada</t>
        </is>
      </c>
    </row>
    <row r="15">
      <c r="F15" s="12" t="inlineStr">
        <is>
          <t>TOTAL GASTADO:</t>
        </is>
      </c>
      <c r="G15" s="13">
        <f>SUM(G4:G14)</f>
        <v/>
      </c>
    </row>
  </sheetData>
  <mergeCells count="1">
    <mergeCell ref="A1:I1"/>
  </mergeCells>
  <dataValidations count="1">
    <dataValidation sqref="D4:D1000" showErrorMessage="1" showInputMessage="1" allowBlank="0" type="list">
      <formula1>"Revisión,Reparación,Neumáticos,ITV,Otros"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6" customWidth="1" min="3" max="3"/>
    <col width="18" customWidth="1" min="4" max="4"/>
    <col width="16" customWidth="1" min="5" max="5"/>
    <col width="16" customWidth="1" min="6" max="6"/>
  </cols>
  <sheetData>
    <row r="1">
      <c r="A1" s="5" t="inlineStr">
        <is>
          <t>ANÁLISIS DE COSTES POR VEHÍCULO</t>
        </is>
      </c>
    </row>
    <row r="3">
      <c r="A3" s="6" t="inlineStr">
        <is>
          <t>Matrícula</t>
        </is>
      </c>
      <c r="B3" s="6" t="inlineStr">
        <is>
          <t>Marca/Modelo</t>
        </is>
      </c>
      <c r="C3" s="6" t="inlineStr">
        <is>
          <t>Total Gastado (€)</t>
        </is>
      </c>
      <c r="D3" s="6" t="inlineStr">
        <is>
          <t>Nº Intervenciones</t>
        </is>
      </c>
      <c r="E3" s="6" t="inlineStr">
        <is>
          <t>Coste Medio (€)</t>
        </is>
      </c>
      <c r="F3" s="6" t="inlineStr">
        <is>
          <t>Estado Gastos</t>
        </is>
      </c>
    </row>
    <row r="4">
      <c r="A4" s="8" t="inlineStr">
        <is>
          <t>1234 ABC</t>
        </is>
      </c>
      <c r="B4" s="11">
        <f>BUSCARV("1234 ABC",Vehículos!$A$4:$H$10,2,FALSO)&amp;" "&amp;BUSCARV("1234 ABC",Vehículos!$A$4:$H$10,3,FALSO)</f>
        <v/>
      </c>
      <c r="C4" s="10">
        <f>SUMAR.SI(Mantenimientos!$B$4:$B$13,"1234 ABC",Mantenimientos!$G$4:$G$13)</f>
        <v/>
      </c>
      <c r="D4" s="8">
        <f>CONTAR.SI(Mantenimientos!$B$4:$B$13,"1234 ABC")</f>
        <v/>
      </c>
      <c r="E4" s="10">
        <f>SI(D4&gt;0,C4/D4,0)</f>
        <v/>
      </c>
      <c r="F4" s="8">
        <f>SI(C4&gt;500,"💰 Alto",SI(C4&gt;200,"💵 Medio","✓ Bajo"))</f>
        <v/>
      </c>
    </row>
    <row r="5">
      <c r="A5" s="8" t="inlineStr">
        <is>
          <t>5678 DEF</t>
        </is>
      </c>
      <c r="B5" s="11">
        <f>BUSCARV("5678 DEF",Vehículos!$A$4:$H$10,2,FALSO)&amp;" "&amp;BUSCARV("5678 DEF",Vehículos!$A$4:$H$10,3,FALSO)</f>
        <v/>
      </c>
      <c r="C5" s="10">
        <f>SUMAR.SI(Mantenimientos!$B$4:$B$13,"5678 DEF",Mantenimientos!$G$4:$G$13)</f>
        <v/>
      </c>
      <c r="D5" s="8">
        <f>CONTAR.SI(Mantenimientos!$B$4:$B$13,"5678 DEF")</f>
        <v/>
      </c>
      <c r="E5" s="10">
        <f>SI(D5&gt;0,C5/D5,0)</f>
        <v/>
      </c>
      <c r="F5" s="8">
        <f>SI(C5&gt;500,"💰 Alto",SI(C5&gt;200,"💵 Medio","✓ Bajo"))</f>
        <v/>
      </c>
    </row>
    <row r="6">
      <c r="A6" s="8" t="inlineStr">
        <is>
          <t>9012 GHI</t>
        </is>
      </c>
      <c r="B6" s="11">
        <f>BUSCARV("9012 GHI",Vehículos!$A$4:$H$10,2,FALSO)&amp;" "&amp;BUSCARV("9012 GHI",Vehículos!$A$4:$H$10,3,FALSO)</f>
        <v/>
      </c>
      <c r="C6" s="10">
        <f>SUMAR.SI(Mantenimientos!$B$4:$B$13,"9012 GHI",Mantenimientos!$G$4:$G$13)</f>
        <v/>
      </c>
      <c r="D6" s="8">
        <f>CONTAR.SI(Mantenimientos!$B$4:$B$13,"9012 GHI")</f>
        <v/>
      </c>
      <c r="E6" s="10">
        <f>SI(D6&gt;0,C6/D6,0)</f>
        <v/>
      </c>
      <c r="F6" s="8">
        <f>SI(C6&gt;500,"💰 Alto",SI(C6&gt;200,"💵 Medio","✓ Bajo"))</f>
        <v/>
      </c>
    </row>
    <row r="7">
      <c r="A7" s="8" t="inlineStr">
        <is>
          <t>3456 JKL</t>
        </is>
      </c>
      <c r="B7" s="11">
        <f>BUSCARV("3456 JKL",Vehículos!$A$4:$H$10,2,FALSO)&amp;" "&amp;BUSCARV("3456 JKL",Vehículos!$A$4:$H$10,3,FALSO)</f>
        <v/>
      </c>
      <c r="C7" s="10">
        <f>SUMAR.SI(Mantenimientos!$B$4:$B$13,"3456 JKL",Mantenimientos!$G$4:$G$13)</f>
        <v/>
      </c>
      <c r="D7" s="8">
        <f>CONTAR.SI(Mantenimientos!$B$4:$B$13,"3456 JKL")</f>
        <v/>
      </c>
      <c r="E7" s="10">
        <f>SI(D7&gt;0,C7/D7,0)</f>
        <v/>
      </c>
      <c r="F7" s="8">
        <f>SI(C7&gt;500,"💰 Alto",SI(C7&gt;200,"💵 Medio","✓ Bajo"))</f>
        <v/>
      </c>
    </row>
    <row r="8">
      <c r="A8" s="8" t="inlineStr">
        <is>
          <t>7890 MNO</t>
        </is>
      </c>
      <c r="B8" s="11">
        <f>BUSCARV("7890 MNO",Vehículos!$A$4:$H$10,2,FALSO)&amp;" "&amp;BUSCARV("7890 MNO",Vehículos!$A$4:$H$10,3,FALSO)</f>
        <v/>
      </c>
      <c r="C8" s="10">
        <f>SUMAR.SI(Mantenimientos!$B$4:$B$13,"7890 MNO",Mantenimientos!$G$4:$G$13)</f>
        <v/>
      </c>
      <c r="D8" s="8">
        <f>CONTAR.SI(Mantenimientos!$B$4:$B$13,"7890 MNO")</f>
        <v/>
      </c>
      <c r="E8" s="10">
        <f>SI(D8&gt;0,C8/D8,0)</f>
        <v/>
      </c>
      <c r="F8" s="8">
        <f>SI(C8&gt;500,"💰 Alto",SI(C8&gt;200,"💵 Medio","✓ Bajo"))</f>
        <v/>
      </c>
    </row>
    <row r="9">
      <c r="A9" s="8" t="inlineStr">
        <is>
          <t>2345 PQR</t>
        </is>
      </c>
      <c r="B9" s="11">
        <f>BUSCARV("2345 PQR",Vehículos!$A$4:$H$10,2,FALSO)&amp;" "&amp;BUSCARV("2345 PQR",Vehículos!$A$4:$H$10,3,FALSO)</f>
        <v/>
      </c>
      <c r="C9" s="10">
        <f>SUMAR.SI(Mantenimientos!$B$4:$B$13,"2345 PQR",Mantenimientos!$G$4:$G$13)</f>
        <v/>
      </c>
      <c r="D9" s="8">
        <f>CONTAR.SI(Mantenimientos!$B$4:$B$13,"2345 PQR")</f>
        <v/>
      </c>
      <c r="E9" s="10">
        <f>SI(D9&gt;0,C9/D9,0)</f>
        <v/>
      </c>
      <c r="F9" s="8">
        <f>SI(C9&gt;500,"💰 Alto",SI(C9&gt;200,"💵 Medio","✓ Bajo"))</f>
        <v/>
      </c>
    </row>
    <row r="10">
      <c r="A10" s="8" t="inlineStr">
        <is>
          <t>6789 STU</t>
        </is>
      </c>
      <c r="B10" s="11">
        <f>BUSCARV("6789 STU",Vehículos!$A$4:$H$10,2,FALSO)&amp;" "&amp;BUSCARV("6789 STU",Vehículos!$A$4:$H$10,3,FALSO)</f>
        <v/>
      </c>
      <c r="C10" s="10">
        <f>SUMAR.SI(Mantenimientos!$B$4:$B$13,"6789 STU",Mantenimientos!$G$4:$G$13)</f>
        <v/>
      </c>
      <c r="D10" s="8">
        <f>CONTAR.SI(Mantenimientos!$B$4:$B$13,"6789 STU")</f>
        <v/>
      </c>
      <c r="E10" s="10">
        <f>SI(D10&gt;0,C10/D10,0)</f>
        <v/>
      </c>
      <c r="F10" s="8">
        <f>SI(C10&gt;500,"💰 Alto",SI(C10&gt;200,"💵 Medio","✓ Bajo"))</f>
        <v/>
      </c>
    </row>
    <row r="12">
      <c r="B12" s="12" t="inlineStr">
        <is>
          <t>TOTAL GENERAL:</t>
        </is>
      </c>
      <c r="C12" s="13">
        <f>SUM(C4:C11)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4" customWidth="1" min="3" max="3"/>
    <col width="18" customWidth="1" min="4" max="4"/>
    <col width="14" customWidth="1" min="5" max="5"/>
    <col width="14" customWidth="1" min="6" max="6"/>
    <col width="25" customWidth="1" min="7" max="7"/>
  </cols>
  <sheetData>
    <row r="1">
      <c r="A1" s="5" t="inlineStr">
        <is>
          <t>PRÓXIMOS MANTENIMIENTOS PROGRAMADOS</t>
        </is>
      </c>
    </row>
    <row r="3">
      <c r="A3" s="6" t="inlineStr">
        <is>
          <t>Matrícula</t>
        </is>
      </c>
      <c r="B3" s="6" t="inlineStr">
        <is>
          <t>Marca/Modelo</t>
        </is>
      </c>
      <c r="C3" s="6" t="inlineStr">
        <is>
          <t>Km Actuales</t>
        </is>
      </c>
      <c r="D3" s="6" t="inlineStr">
        <is>
          <t>Próximo Mant. (km)</t>
        </is>
      </c>
      <c r="E3" s="6" t="inlineStr">
        <is>
          <t>Km Faltantes</t>
        </is>
      </c>
      <c r="F3" s="6" t="inlineStr">
        <is>
          <t>Urgencia</t>
        </is>
      </c>
      <c r="G3" s="6" t="inlineStr">
        <is>
          <t>Notas</t>
        </is>
      </c>
    </row>
    <row r="4">
      <c r="A4" s="8" t="inlineStr">
        <is>
          <t>1234 ABC</t>
        </is>
      </c>
      <c r="B4" s="11">
        <f>BUSCARV("1234 ABC",Vehículos!$A$4:$H$10,2,FALSO)&amp;" "&amp;BUSCARV("1234 ABC",Vehículos!$A$4:$H$10,3,FALSO)</f>
        <v/>
      </c>
      <c r="C4" s="14">
        <f>BUSCARV("1234 ABC",Vehículos!$A$4:$H$10,6,FALSO)</f>
        <v/>
      </c>
      <c r="D4" s="15">
        <f>BUSCARV("1234 ABC",Vehículos!$A$4:$H$10,7,FALSO)</f>
        <v/>
      </c>
      <c r="E4" s="14">
        <f>D4-C4</f>
        <v/>
      </c>
      <c r="F4" s="8">
        <f>SI(E4&lt;=0,"🔴 AHORA",SI(E4&lt;=2000,"🟠 Urgente",SI(E4&lt;=5000,"🟡 Pronto","🟢 OK")))</f>
        <v/>
      </c>
      <c r="G4" s="9" t="n"/>
    </row>
    <row r="5">
      <c r="A5" s="8" t="inlineStr">
        <is>
          <t>5678 DEF</t>
        </is>
      </c>
      <c r="B5" s="11">
        <f>BUSCARV("5678 DEF",Vehículos!$A$4:$H$10,2,FALSO)&amp;" "&amp;BUSCARV("5678 DEF",Vehículos!$A$4:$H$10,3,FALSO)</f>
        <v/>
      </c>
      <c r="C5" s="14">
        <f>BUSCARV("5678 DEF",Vehículos!$A$4:$H$10,6,FALSO)</f>
        <v/>
      </c>
      <c r="D5" s="15">
        <f>BUSCARV("5678 DEF",Vehículos!$A$4:$H$10,7,FALSO)</f>
        <v/>
      </c>
      <c r="E5" s="14">
        <f>D5-C5</f>
        <v/>
      </c>
      <c r="F5" s="8">
        <f>SI(E5&lt;=0,"🔴 AHORA",SI(E5&lt;=2000,"🟠 Urgente",SI(E5&lt;=5000,"🟡 Pronto","🟢 OK")))</f>
        <v/>
      </c>
      <c r="G5" s="9" t="n"/>
    </row>
    <row r="6">
      <c r="A6" s="8" t="inlineStr">
        <is>
          <t>9012 GHI</t>
        </is>
      </c>
      <c r="B6" s="11">
        <f>BUSCARV("9012 GHI",Vehículos!$A$4:$H$10,2,FALSO)&amp;" "&amp;BUSCARV("9012 GHI",Vehículos!$A$4:$H$10,3,FALSO)</f>
        <v/>
      </c>
      <c r="C6" s="14">
        <f>BUSCARV("9012 GHI",Vehículos!$A$4:$H$10,6,FALSO)</f>
        <v/>
      </c>
      <c r="D6" s="15">
        <f>BUSCARV("9012 GHI",Vehículos!$A$4:$H$10,7,FALSO)</f>
        <v/>
      </c>
      <c r="E6" s="14">
        <f>D6-C6</f>
        <v/>
      </c>
      <c r="F6" s="8">
        <f>SI(E6&lt;=0,"🔴 AHORA",SI(E6&lt;=2000,"🟠 Urgente",SI(E6&lt;=5000,"🟡 Pronto","🟢 OK")))</f>
        <v/>
      </c>
      <c r="G6" s="9" t="n"/>
    </row>
    <row r="7">
      <c r="A7" s="8" t="inlineStr">
        <is>
          <t>3456 JKL</t>
        </is>
      </c>
      <c r="B7" s="11">
        <f>BUSCARV("3456 JKL",Vehículos!$A$4:$H$10,2,FALSO)&amp;" "&amp;BUSCARV("3456 JKL",Vehículos!$A$4:$H$10,3,FALSO)</f>
        <v/>
      </c>
      <c r="C7" s="14">
        <f>BUSCARV("3456 JKL",Vehículos!$A$4:$H$10,6,FALSO)</f>
        <v/>
      </c>
      <c r="D7" s="15">
        <f>BUSCARV("3456 JKL",Vehículos!$A$4:$H$10,7,FALSO)</f>
        <v/>
      </c>
      <c r="E7" s="14">
        <f>D7-C7</f>
        <v/>
      </c>
      <c r="F7" s="8">
        <f>SI(E7&lt;=0,"🔴 AHORA",SI(E7&lt;=2000,"🟠 Urgente",SI(E7&lt;=5000,"🟡 Pronto","🟢 OK")))</f>
        <v/>
      </c>
      <c r="G7" s="9" t="n"/>
    </row>
    <row r="8">
      <c r="A8" s="8" t="inlineStr">
        <is>
          <t>7890 MNO</t>
        </is>
      </c>
      <c r="B8" s="11">
        <f>BUSCARV("7890 MNO",Vehículos!$A$4:$H$10,2,FALSO)&amp;" "&amp;BUSCARV("7890 MNO",Vehículos!$A$4:$H$10,3,FALSO)</f>
        <v/>
      </c>
      <c r="C8" s="14">
        <f>BUSCARV("7890 MNO",Vehículos!$A$4:$H$10,6,FALSO)</f>
        <v/>
      </c>
      <c r="D8" s="15">
        <f>BUSCARV("7890 MNO",Vehículos!$A$4:$H$10,7,FALSO)</f>
        <v/>
      </c>
      <c r="E8" s="14">
        <f>D8-C8</f>
        <v/>
      </c>
      <c r="F8" s="8">
        <f>SI(E8&lt;=0,"🔴 AHORA",SI(E8&lt;=2000,"🟠 Urgente",SI(E8&lt;=5000,"🟡 Pronto","🟢 OK")))</f>
        <v/>
      </c>
      <c r="G8" s="9" t="n"/>
    </row>
    <row r="9">
      <c r="A9" s="8" t="inlineStr">
        <is>
          <t>2345 PQR</t>
        </is>
      </c>
      <c r="B9" s="11">
        <f>BUSCARV("2345 PQR",Vehículos!$A$4:$H$10,2,FALSO)&amp;" "&amp;BUSCARV("2345 PQR",Vehículos!$A$4:$H$10,3,FALSO)</f>
        <v/>
      </c>
      <c r="C9" s="14">
        <f>BUSCARV("2345 PQR",Vehículos!$A$4:$H$10,6,FALSO)</f>
        <v/>
      </c>
      <c r="D9" s="15">
        <f>BUSCARV("2345 PQR",Vehículos!$A$4:$H$10,7,FALSO)</f>
        <v/>
      </c>
      <c r="E9" s="14">
        <f>D9-C9</f>
        <v/>
      </c>
      <c r="F9" s="8">
        <f>SI(E9&lt;=0,"🔴 AHORA",SI(E9&lt;=2000,"🟠 Urgente",SI(E9&lt;=5000,"🟡 Pronto","🟢 OK")))</f>
        <v/>
      </c>
      <c r="G9" s="9" t="n"/>
    </row>
    <row r="10">
      <c r="A10" s="8" t="inlineStr">
        <is>
          <t>6789 STU</t>
        </is>
      </c>
      <c r="B10" s="11">
        <f>BUSCARV("6789 STU",Vehículos!$A$4:$H$10,2,FALSO)&amp;" "&amp;BUSCARV("6789 STU",Vehículos!$A$4:$H$10,3,FALSO)</f>
        <v/>
      </c>
      <c r="C10" s="14">
        <f>BUSCARV("6789 STU",Vehículos!$A$4:$H$10,6,FALSO)</f>
        <v/>
      </c>
      <c r="D10" s="15">
        <f>BUSCARV("6789 STU",Vehículos!$A$4:$H$10,7,FALSO)</f>
        <v/>
      </c>
      <c r="E10" s="14">
        <f>D10-C10</f>
        <v/>
      </c>
      <c r="F10" s="8">
        <f>SI(E10&lt;=0,"🔴 AHORA",SI(E10&lt;=2000,"🟠 Urgente",SI(E10&lt;=5000,"🟡 Pronto","🟢 OK")))</f>
        <v/>
      </c>
      <c r="G10" s="9" t="n"/>
    </row>
  </sheetData>
  <mergeCells count="1">
    <mergeCell ref="A1:G1"/>
  </mergeCells>
  <conditionalFormatting sqref="E4:E10">
    <cfRule type="colorScale" priority="1">
      <colorScale>
        <cfvo type="num" val="0"/>
        <cfvo type="num" val="3000"/>
        <cfvo type="num" val="10000"/>
        <color rgb="00FF6347"/>
        <color rgb="00FFD700"/>
        <color rgb="0090EE90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2026-01-30T18:29:48Z</dcterms:created>
  <dcterms:modified xmlns:dcterms="http://purl.org/dc/terms/" xmlns:xsi="http://www.w3.org/2001/XMLSchema-instance" xsi:type="dcterms:W3CDTF">2026-01-30T18:29:48Z</dcterms:modified>
</cp:coreProperties>
</file>